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56" i="1" l="1"/>
  <c r="F56" i="1" s="1"/>
  <c r="G56" i="1" s="1"/>
  <c r="G55" i="1"/>
  <c r="F55" i="1"/>
  <c r="E55" i="1"/>
  <c r="G49" i="1"/>
  <c r="H49" i="1" s="1"/>
  <c r="I49" i="1" s="1"/>
  <c r="J49" i="1" s="1"/>
  <c r="K49" i="1" s="1"/>
  <c r="N49" i="1" s="1"/>
  <c r="D49" i="1"/>
  <c r="D48" i="1"/>
  <c r="G48" i="1"/>
  <c r="H48" i="1" s="1"/>
  <c r="I48" i="1" s="1"/>
  <c r="J48" i="1" s="1"/>
  <c r="D47" i="1"/>
  <c r="I47" i="1"/>
  <c r="J47" i="1" s="1"/>
  <c r="K47" i="1" s="1"/>
  <c r="N47" i="1" s="1"/>
  <c r="K41" i="1"/>
  <c r="L41" i="1" s="1"/>
  <c r="M41" i="1" s="1"/>
  <c r="N41" i="1" s="1"/>
  <c r="P41" i="1" s="1"/>
  <c r="I41" i="1"/>
  <c r="Q41" i="1" s="1"/>
  <c r="H41" i="1"/>
  <c r="M40" i="1"/>
  <c r="L40" i="1"/>
  <c r="I40" i="1"/>
  <c r="H40" i="1"/>
  <c r="Q40" i="1" s="1"/>
  <c r="D34" i="1"/>
  <c r="R28" i="1"/>
  <c r="Q28" i="1"/>
  <c r="R27" i="1"/>
  <c r="Q27" i="1"/>
  <c r="I28" i="1"/>
  <c r="J28" i="1" s="1"/>
  <c r="K28" i="1" s="1"/>
  <c r="L28" i="1" s="1"/>
  <c r="M28" i="1" s="1"/>
  <c r="N28" i="1" s="1"/>
  <c r="O28" i="1" s="1"/>
  <c r="P28" i="1" s="1"/>
  <c r="I27" i="1"/>
  <c r="J27" i="1" s="1"/>
  <c r="K27" i="1" s="1"/>
  <c r="L27" i="1" s="1"/>
  <c r="M27" i="1" s="1"/>
  <c r="N27" i="1" s="1"/>
  <c r="O27" i="1" s="1"/>
  <c r="P27" i="1" s="1"/>
  <c r="H20" i="1"/>
  <c r="I20" i="1" s="1"/>
  <c r="J20" i="1" s="1"/>
  <c r="K20" i="1" s="1"/>
  <c r="H19" i="1"/>
  <c r="I19" i="1" s="1"/>
  <c r="J19" i="1" s="1"/>
  <c r="K19" i="1" s="1"/>
  <c r="K48" i="1" l="1"/>
  <c r="N48" i="1" s="1"/>
  <c r="R41" i="1"/>
  <c r="N40" i="1"/>
  <c r="P40" i="1" s="1"/>
  <c r="R40" i="1" s="1"/>
  <c r="S27" i="1"/>
  <c r="T27" i="1" s="1"/>
  <c r="U27" i="1" s="1"/>
  <c r="S28" i="1"/>
  <c r="T28" i="1" s="1"/>
  <c r="U28" i="1" s="1"/>
</calcChain>
</file>

<file path=xl/sharedStrings.xml><?xml version="1.0" encoding="utf-8"?>
<sst xmlns="http://schemas.openxmlformats.org/spreadsheetml/2006/main" count="125" uniqueCount="80">
  <si>
    <t>Calculational Test problems for Test#2</t>
  </si>
  <si>
    <t>1. Work a problem involving charged particle penetration and energy deposition using Table 3.6 data</t>
  </si>
  <si>
    <t>Al</t>
  </si>
  <si>
    <t>Fe</t>
  </si>
  <si>
    <t>Au</t>
  </si>
  <si>
    <t>Air</t>
  </si>
  <si>
    <t>Water</t>
  </si>
  <si>
    <t>Tissue</t>
  </si>
  <si>
    <t>Bone</t>
  </si>
  <si>
    <t>a</t>
  </si>
  <si>
    <t>b</t>
  </si>
  <si>
    <t>c</t>
  </si>
  <si>
    <t>Problem type A: Given particle, medium, density, and energy, find the range in cm</t>
  </si>
  <si>
    <t>Particle</t>
  </si>
  <si>
    <t>Medium</t>
  </si>
  <si>
    <t>Energy (MeV)</t>
  </si>
  <si>
    <t>x</t>
  </si>
  <si>
    <t>y</t>
  </si>
  <si>
    <t>cm</t>
  </si>
  <si>
    <t>Range</t>
  </si>
  <si>
    <t>Proton</t>
  </si>
  <si>
    <t>Electron</t>
  </si>
  <si>
    <t>Density (g/cc)</t>
  </si>
  <si>
    <t>g/cm2</t>
  </si>
  <si>
    <t>Problem type B: Given particle, medium, density, initial energy, and thickness, find the energy remaining</t>
  </si>
  <si>
    <t>Thickness (cm)</t>
  </si>
  <si>
    <t>Initial energy (MeV)</t>
  </si>
  <si>
    <t>Remaining distance</t>
  </si>
  <si>
    <t>radical</t>
  </si>
  <si>
    <t xml:space="preserve"> </t>
  </si>
  <si>
    <t>Eremaining</t>
  </si>
  <si>
    <t>Element</t>
  </si>
  <si>
    <t>grams</t>
  </si>
  <si>
    <t>From Table 4.2</t>
  </si>
  <si>
    <t>neutrons/sec</t>
  </si>
  <si>
    <t>Cm244</t>
  </si>
  <si>
    <t>3b. Calculate the neutron yield due to (alpha,n): given emitter, converter, mass of each, and Table 4.7 data</t>
  </si>
  <si>
    <t>N emitter</t>
  </si>
  <si>
    <t>N converter</t>
  </si>
  <si>
    <t>Years</t>
  </si>
  <si>
    <t>Days</t>
  </si>
  <si>
    <t>Seconds</t>
  </si>
  <si>
    <t>decay constant</t>
  </si>
  <si>
    <t>Alpha rate</t>
  </si>
  <si>
    <t>Optimum yield</t>
  </si>
  <si>
    <t>Non-optimum factor</t>
  </si>
  <si>
    <t>Yield n/s</t>
  </si>
  <si>
    <t>Material</t>
  </si>
  <si>
    <t>210Po-Li</t>
  </si>
  <si>
    <t>Opt/Malpha</t>
  </si>
  <si>
    <t>238Pu-Be</t>
  </si>
  <si>
    <t>Mass E</t>
  </si>
  <si>
    <t>Z E</t>
  </si>
  <si>
    <t>A E</t>
  </si>
  <si>
    <t>M C</t>
  </si>
  <si>
    <t>Z C</t>
  </si>
  <si>
    <t>A C</t>
  </si>
  <si>
    <t>3a. Calculate the neutron yield due to spontaneous fission, given emitter isotope and mass, using Table 4.2 data</t>
  </si>
  <si>
    <t>Isotope</t>
  </si>
  <si>
    <t>A</t>
  </si>
  <si>
    <t>Decay rate</t>
  </si>
  <si>
    <t>Yield</t>
  </si>
  <si>
    <t>Eout</t>
  </si>
  <si>
    <t>Minutes</t>
  </si>
  <si>
    <t>Hours</t>
  </si>
  <si>
    <t>N</t>
  </si>
  <si>
    <t>Cl-38</t>
  </si>
  <si>
    <t>mass, g</t>
  </si>
  <si>
    <t>5. Calculate the gamma ray yield (in gammas/sec) from radioactive sources, given isotope, initial mass, (age), and Appendix H data</t>
  </si>
  <si>
    <t>% yield</t>
  </si>
  <si>
    <t>Rn-222</t>
  </si>
  <si>
    <t>Po-210</t>
  </si>
  <si>
    <t>8. Calculate deposited energy from: (1) Isotropic elastic scatter of neutrons or (2) Isotropic inelastic scatter of neutrons, given isotope, reaction type (elastic or inelastic), Q values</t>
  </si>
  <si>
    <t>E</t>
  </si>
  <si>
    <t>Q</t>
  </si>
  <si>
    <t>Eth</t>
  </si>
  <si>
    <t>Delta</t>
  </si>
  <si>
    <t>Edeposited</t>
  </si>
  <si>
    <t>Fe-56</t>
  </si>
  <si>
    <t>U-235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</si>
</sst>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0E+00"/>
  </numFmts>
  <fonts count="2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11" fontId="0" fillId="0" borderId="0" xfId="0" applyNumberForma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topLeftCell="A18" workbookViewId="0">
      <selection activeCell="D56" sqref="D56"/>
    </sheetView>
  </sheetViews>
  <sheetFormatPr defaultRowHeight="15" x14ac:dyDescent="0.25"/>
  <cols>
    <col min="4" max="4" width="10" bestFit="1" customWidth="1"/>
    <col min="8" max="8" width="11" bestFit="1" customWidth="1"/>
    <col min="9" max="9" width="12" bestFit="1" customWidth="1"/>
    <col min="11" max="11" width="12" bestFit="1" customWidth="1"/>
    <col min="13" max="14" width="12" bestFit="1" customWidth="1"/>
    <col min="16" max="16" width="12" bestFit="1" customWidth="1"/>
    <col min="18" max="18" width="10.5703125" bestFit="1" customWidth="1"/>
  </cols>
  <sheetData>
    <row r="1" spans="1:8" x14ac:dyDescent="0.25">
      <c r="A1" t="s">
        <v>0</v>
      </c>
    </row>
    <row r="3" spans="1:8" ht="18.75" x14ac:dyDescent="0.3">
      <c r="A3" s="1" t="s">
        <v>1</v>
      </c>
    </row>
    <row r="4" spans="1:8" ht="18.75" x14ac:dyDescent="0.3">
      <c r="A4" s="1"/>
    </row>
    <row r="5" spans="1:8" x14ac:dyDescent="0.25">
      <c r="C5" s="2" t="s">
        <v>20</v>
      </c>
      <c r="D5" s="2"/>
      <c r="E5" s="2"/>
      <c r="F5" s="2" t="s">
        <v>21</v>
      </c>
      <c r="G5" s="2"/>
      <c r="H5" s="2"/>
    </row>
    <row r="6" spans="1:8" x14ac:dyDescent="0.25">
      <c r="C6" t="s">
        <v>9</v>
      </c>
      <c r="D6" t="s">
        <v>10</v>
      </c>
      <c r="E6" t="s">
        <v>11</v>
      </c>
      <c r="F6" t="s">
        <v>9</v>
      </c>
      <c r="G6" t="s">
        <v>10</v>
      </c>
      <c r="H6" t="s">
        <v>11</v>
      </c>
    </row>
    <row r="7" spans="1:8" x14ac:dyDescent="0.25">
      <c r="B7" t="s">
        <v>2</v>
      </c>
      <c r="C7">
        <v>-2.3828999999999998</v>
      </c>
      <c r="D7">
        <v>1.3493999999999999</v>
      </c>
      <c r="E7">
        <v>0.19670000000000001</v>
      </c>
      <c r="F7">
        <v>-0.27956999999999999</v>
      </c>
      <c r="G7">
        <v>1.2492000000000001</v>
      </c>
      <c r="H7">
        <v>-0.18246999999999999</v>
      </c>
    </row>
    <row r="8" spans="1:8" x14ac:dyDescent="0.25">
      <c r="B8" t="s">
        <v>3</v>
      </c>
      <c r="C8">
        <v>-2.2262</v>
      </c>
      <c r="D8">
        <v>1.2466999999999999</v>
      </c>
      <c r="E8">
        <v>0.22281000000000001</v>
      </c>
      <c r="F8">
        <v>-0.23199</v>
      </c>
      <c r="G8">
        <v>1.2164999999999999</v>
      </c>
      <c r="H8">
        <v>-0.19503999999999999</v>
      </c>
    </row>
    <row r="9" spans="1:8" x14ac:dyDescent="0.25">
      <c r="B9" t="s">
        <v>4</v>
      </c>
      <c r="C9">
        <v>-1.8769</v>
      </c>
      <c r="D9">
        <v>1.1664000000000001</v>
      </c>
      <c r="E9">
        <v>0.20658000000000001</v>
      </c>
      <c r="F9">
        <v>-0.13552</v>
      </c>
      <c r="G9">
        <v>1.1292</v>
      </c>
      <c r="H9">
        <v>-0.20888999999999999</v>
      </c>
    </row>
    <row r="10" spans="1:8" x14ac:dyDescent="0.25">
      <c r="B10" t="s">
        <v>5</v>
      </c>
      <c r="C10">
        <v>-2.5207000000000002</v>
      </c>
      <c r="D10">
        <v>1.3729</v>
      </c>
      <c r="E10">
        <v>0.21045</v>
      </c>
      <c r="F10">
        <v>-0.33545000000000003</v>
      </c>
      <c r="G10">
        <v>1.2615000000000001</v>
      </c>
      <c r="H10">
        <v>-0.18124000000000001</v>
      </c>
    </row>
    <row r="11" spans="1:8" x14ac:dyDescent="0.25">
      <c r="B11" t="s">
        <v>6</v>
      </c>
      <c r="C11">
        <v>-2.5813999999999999</v>
      </c>
      <c r="D11">
        <v>1.3767</v>
      </c>
      <c r="E11">
        <v>0.20954</v>
      </c>
      <c r="F11">
        <v>-0.38240000000000002</v>
      </c>
      <c r="G11">
        <v>1.2799</v>
      </c>
      <c r="H11">
        <v>-0.17377999999999999</v>
      </c>
    </row>
    <row r="12" spans="1:8" x14ac:dyDescent="0.25">
      <c r="B12" t="s">
        <v>7</v>
      </c>
      <c r="C12">
        <v>-2.5838999999999999</v>
      </c>
      <c r="D12">
        <v>1.3851</v>
      </c>
      <c r="E12">
        <v>0.20710000000000001</v>
      </c>
      <c r="F12">
        <v>-0.37829000000000002</v>
      </c>
      <c r="G12">
        <v>1.2803</v>
      </c>
      <c r="H12">
        <v>-0.17374000000000001</v>
      </c>
    </row>
    <row r="13" spans="1:8" x14ac:dyDescent="0.25">
      <c r="B13" t="s">
        <v>8</v>
      </c>
      <c r="C13">
        <v>-2.5154000000000001</v>
      </c>
      <c r="D13">
        <v>1.3774999999999999</v>
      </c>
      <c r="E13">
        <v>0.20466000000000001</v>
      </c>
      <c r="F13">
        <v>-0.33562999999999998</v>
      </c>
      <c r="G13">
        <v>1.2661</v>
      </c>
      <c r="H13">
        <v>-0.17924000000000001</v>
      </c>
    </row>
    <row r="16" spans="1:8" x14ac:dyDescent="0.25">
      <c r="A16" t="s">
        <v>12</v>
      </c>
    </row>
    <row r="17" spans="1:21" x14ac:dyDescent="0.25">
      <c r="J17" t="s">
        <v>19</v>
      </c>
      <c r="K17" t="s">
        <v>19</v>
      </c>
    </row>
    <row r="18" spans="1:21" x14ac:dyDescent="0.25">
      <c r="A18" s="3" t="s">
        <v>13</v>
      </c>
      <c r="B18" s="3" t="s">
        <v>14</v>
      </c>
      <c r="C18" s="3" t="s">
        <v>22</v>
      </c>
      <c r="D18" s="3" t="s">
        <v>15</v>
      </c>
      <c r="E18" s="3" t="s">
        <v>9</v>
      </c>
      <c r="F18" s="3" t="s">
        <v>10</v>
      </c>
      <c r="G18" s="3" t="s">
        <v>11</v>
      </c>
      <c r="H18" s="3" t="s">
        <v>16</v>
      </c>
      <c r="I18" s="3" t="s">
        <v>17</v>
      </c>
      <c r="J18" s="3" t="s">
        <v>23</v>
      </c>
      <c r="K18" s="3" t="s">
        <v>18</v>
      </c>
    </row>
    <row r="19" spans="1:21" x14ac:dyDescent="0.25">
      <c r="A19" t="s">
        <v>20</v>
      </c>
      <c r="B19" t="s">
        <v>2</v>
      </c>
      <c r="C19">
        <v>2.7</v>
      </c>
      <c r="D19">
        <v>20</v>
      </c>
      <c r="E19">
        <v>-2.3828999999999998</v>
      </c>
      <c r="F19">
        <v>1.3493999999999999</v>
      </c>
      <c r="G19">
        <v>0.19670000000000001</v>
      </c>
      <c r="H19">
        <f>LOG10(D19)</f>
        <v>1.3010299956639813</v>
      </c>
      <c r="I19">
        <f>E19+F19*H19+G19*H19^2</f>
        <v>-0.29434015479127718</v>
      </c>
      <c r="J19">
        <f>10^I19</f>
        <v>0.50776158994729881</v>
      </c>
      <c r="K19">
        <f>J19/C19</f>
        <v>0.18805984812862916</v>
      </c>
    </row>
    <row r="20" spans="1:21" x14ac:dyDescent="0.25">
      <c r="A20" t="s">
        <v>21</v>
      </c>
      <c r="B20" t="s">
        <v>7</v>
      </c>
      <c r="C20">
        <v>0.95</v>
      </c>
      <c r="D20">
        <v>10</v>
      </c>
      <c r="E20">
        <v>-0.37829000000000002</v>
      </c>
      <c r="F20">
        <v>1.2803</v>
      </c>
      <c r="G20">
        <v>-0.17374000000000001</v>
      </c>
      <c r="H20">
        <f>LOG10(D20)</f>
        <v>1</v>
      </c>
      <c r="I20">
        <f>E20+F20*H20+G20*H20^2</f>
        <v>0.72826999999999997</v>
      </c>
      <c r="J20">
        <f>10^I20</f>
        <v>5.3489680030498601</v>
      </c>
      <c r="K20">
        <f>J20/C20</f>
        <v>5.6304926347893263</v>
      </c>
      <c r="O20" t="s">
        <v>29</v>
      </c>
    </row>
    <row r="23" spans="1:21" x14ac:dyDescent="0.25">
      <c r="A23" t="s">
        <v>24</v>
      </c>
    </row>
    <row r="25" spans="1:21" x14ac:dyDescent="0.25">
      <c r="K25" t="s">
        <v>19</v>
      </c>
      <c r="L25" t="s">
        <v>19</v>
      </c>
      <c r="M25" t="s">
        <v>27</v>
      </c>
    </row>
    <row r="26" spans="1:21" x14ac:dyDescent="0.25">
      <c r="A26" s="3" t="s">
        <v>13</v>
      </c>
      <c r="B26" s="3" t="s">
        <v>14</v>
      </c>
      <c r="C26" s="3" t="s">
        <v>22</v>
      </c>
      <c r="D26" s="3" t="s">
        <v>26</v>
      </c>
      <c r="E26" s="3" t="s">
        <v>25</v>
      </c>
      <c r="F26" s="3" t="s">
        <v>9</v>
      </c>
      <c r="G26" s="3" t="s">
        <v>10</v>
      </c>
      <c r="H26" s="3" t="s">
        <v>11</v>
      </c>
      <c r="I26" s="3" t="s">
        <v>16</v>
      </c>
      <c r="J26" s="3" t="s">
        <v>17</v>
      </c>
      <c r="K26" s="3" t="s">
        <v>23</v>
      </c>
      <c r="L26" s="3" t="s">
        <v>18</v>
      </c>
      <c r="M26" s="3" t="s">
        <v>18</v>
      </c>
      <c r="N26" s="3" t="s">
        <v>23</v>
      </c>
      <c r="O26" s="3" t="s">
        <v>17</v>
      </c>
      <c r="P26" s="3" t="s">
        <v>9</v>
      </c>
      <c r="Q26" s="3" t="s">
        <v>10</v>
      </c>
      <c r="R26" s="3" t="s">
        <v>11</v>
      </c>
      <c r="S26" s="3" t="s">
        <v>28</v>
      </c>
      <c r="T26" s="3" t="s">
        <v>16</v>
      </c>
      <c r="U26" s="3" t="s">
        <v>30</v>
      </c>
    </row>
    <row r="27" spans="1:21" x14ac:dyDescent="0.25">
      <c r="A27" t="s">
        <v>20</v>
      </c>
      <c r="B27" t="s">
        <v>3</v>
      </c>
      <c r="C27">
        <v>7.8739999999999997</v>
      </c>
      <c r="D27">
        <v>20</v>
      </c>
      <c r="E27">
        <v>0.04</v>
      </c>
      <c r="F27">
        <v>-2.3828999999999998</v>
      </c>
      <c r="G27">
        <v>1.3493999999999999</v>
      </c>
      <c r="H27">
        <v>0.19670000000000001</v>
      </c>
      <c r="I27">
        <f>LOG10(D27)</f>
        <v>1.3010299956639813</v>
      </c>
      <c r="J27">
        <f>F27+G27*I27+H27*I27^2</f>
        <v>-0.29434015479127718</v>
      </c>
      <c r="K27">
        <f>10^J27</f>
        <v>0.50776158994729881</v>
      </c>
      <c r="L27">
        <f>K27/C27</f>
        <v>6.4485850895008745E-2</v>
      </c>
      <c r="M27">
        <f>L27-E27</f>
        <v>2.4485850895008744E-2</v>
      </c>
      <c r="N27">
        <f>M27*C27</f>
        <v>0.19280158994729885</v>
      </c>
      <c r="O27">
        <f>LOG10(N27)</f>
        <v>-0.71488938898873133</v>
      </c>
      <c r="P27">
        <f>F27-O27</f>
        <v>-1.6680106110112685</v>
      </c>
      <c r="Q27">
        <f>G27</f>
        <v>1.3493999999999999</v>
      </c>
      <c r="R27">
        <f>H27</f>
        <v>0.19670000000000001</v>
      </c>
      <c r="S27">
        <f>Q27^2-4*R27*P27</f>
        <v>3.1332711087436662</v>
      </c>
      <c r="T27">
        <f>(-Q27+SQRT(S27))/R27/2</f>
        <v>1.0694072950536706</v>
      </c>
      <c r="U27">
        <f>10^T27</f>
        <v>11.732952029588885</v>
      </c>
    </row>
    <row r="28" spans="1:21" x14ac:dyDescent="0.25">
      <c r="A28" t="s">
        <v>21</v>
      </c>
      <c r="B28" t="s">
        <v>6</v>
      </c>
      <c r="C28">
        <v>1</v>
      </c>
      <c r="D28">
        <v>10</v>
      </c>
      <c r="E28">
        <v>2</v>
      </c>
      <c r="F28">
        <v>-0.37829000000000002</v>
      </c>
      <c r="G28">
        <v>1.2803</v>
      </c>
      <c r="H28">
        <v>-0.17374000000000001</v>
      </c>
      <c r="I28">
        <f>LOG10(D28)</f>
        <v>1</v>
      </c>
      <c r="J28">
        <f>F28+G28*I28+H28*I28^2</f>
        <v>0.72826999999999997</v>
      </c>
      <c r="K28">
        <f>10^J28</f>
        <v>5.3489680030498601</v>
      </c>
      <c r="L28">
        <f>K28/C28</f>
        <v>5.3489680030498601</v>
      </c>
      <c r="M28">
        <f>L28-E28</f>
        <v>3.3489680030498601</v>
      </c>
      <c r="N28">
        <f>M28*C28</f>
        <v>3.3489680030498601</v>
      </c>
      <c r="O28">
        <f>LOG10(N28)</f>
        <v>0.52491099819222076</v>
      </c>
      <c r="P28">
        <f>F28-O28</f>
        <v>-0.90320099819222077</v>
      </c>
      <c r="Q28">
        <f>G28</f>
        <v>1.2803</v>
      </c>
      <c r="R28">
        <f>H28</f>
        <v>-0.17374000000000001</v>
      </c>
      <c r="S28">
        <f>Q28^2-4*R28*P28</f>
        <v>1.0114795242963344</v>
      </c>
      <c r="T28">
        <f>(-Q28+SQRT(S28))/R28/2</f>
        <v>0.79019401522873922</v>
      </c>
      <c r="U28">
        <f>10^T28</f>
        <v>6.1687051893705149</v>
      </c>
    </row>
    <row r="31" spans="1:21" ht="18.75" x14ac:dyDescent="0.3">
      <c r="A31" s="1" t="s">
        <v>57</v>
      </c>
    </row>
    <row r="33" spans="1:18" x14ac:dyDescent="0.25">
      <c r="A33" t="s">
        <v>31</v>
      </c>
      <c r="B33" t="s">
        <v>32</v>
      </c>
      <c r="C33" t="s">
        <v>33</v>
      </c>
      <c r="D33" t="s">
        <v>34</v>
      </c>
    </row>
    <row r="34" spans="1:18" x14ac:dyDescent="0.25">
      <c r="A34" t="s">
        <v>35</v>
      </c>
      <c r="B34">
        <v>0.1</v>
      </c>
      <c r="C34" s="4">
        <v>11000000</v>
      </c>
      <c r="D34" s="4">
        <f>C34*B34</f>
        <v>1100000</v>
      </c>
    </row>
    <row r="37" spans="1:18" ht="18.75" x14ac:dyDescent="0.3">
      <c r="A37" s="1" t="s">
        <v>36</v>
      </c>
    </row>
    <row r="39" spans="1:18" x14ac:dyDescent="0.25">
      <c r="A39" t="s">
        <v>47</v>
      </c>
      <c r="B39" t="s">
        <v>51</v>
      </c>
      <c r="C39" t="s">
        <v>52</v>
      </c>
      <c r="D39" t="s">
        <v>53</v>
      </c>
      <c r="E39" t="s">
        <v>54</v>
      </c>
      <c r="F39" t="s">
        <v>55</v>
      </c>
      <c r="G39" t="s">
        <v>56</v>
      </c>
      <c r="H39" t="s">
        <v>37</v>
      </c>
      <c r="I39" t="s">
        <v>38</v>
      </c>
      <c r="J39" t="s">
        <v>39</v>
      </c>
      <c r="K39" t="s">
        <v>40</v>
      </c>
      <c r="L39" t="s">
        <v>41</v>
      </c>
      <c r="M39" t="s">
        <v>42</v>
      </c>
      <c r="N39" t="s">
        <v>43</v>
      </c>
      <c r="O39" t="s">
        <v>49</v>
      </c>
      <c r="P39" t="s">
        <v>44</v>
      </c>
      <c r="Q39" t="s">
        <v>45</v>
      </c>
      <c r="R39" t="s">
        <v>46</v>
      </c>
    </row>
    <row r="40" spans="1:18" x14ac:dyDescent="0.25">
      <c r="A40" t="s">
        <v>48</v>
      </c>
      <c r="B40">
        <v>0.1</v>
      </c>
      <c r="C40">
        <v>84</v>
      </c>
      <c r="D40">
        <v>210</v>
      </c>
      <c r="E40">
        <v>1</v>
      </c>
      <c r="F40">
        <v>3</v>
      </c>
      <c r="G40">
        <v>6.9</v>
      </c>
      <c r="H40">
        <f>B40/D40*6.023E+23</f>
        <v>2.8680952380952379E+20</v>
      </c>
      <c r="I40">
        <f>E40/G40*6.023E+23</f>
        <v>8.7289855072463762E+22</v>
      </c>
      <c r="K40">
        <v>210</v>
      </c>
      <c r="L40">
        <f>K40*24*3600</f>
        <v>18144000</v>
      </c>
      <c r="M40">
        <f>LN(2)/L40</f>
        <v>3.82025562477924E-8</v>
      </c>
      <c r="N40">
        <f>M40*H40</f>
        <v>10956856965735.887</v>
      </c>
      <c r="O40">
        <v>1.3</v>
      </c>
      <c r="P40" s="5">
        <f>O40*N40/1000000</f>
        <v>14243914.055456653</v>
      </c>
      <c r="Q40">
        <f>I40*F40/(I40*F40+H40*C40)</f>
        <v>0.91575091575091583</v>
      </c>
      <c r="R40" s="5">
        <f>Q40*P40</f>
        <v>13043877.340161771</v>
      </c>
    </row>
    <row r="41" spans="1:18" x14ac:dyDescent="0.25">
      <c r="A41" t="s">
        <v>50</v>
      </c>
      <c r="B41">
        <v>1</v>
      </c>
      <c r="C41">
        <v>94</v>
      </c>
      <c r="D41">
        <v>238</v>
      </c>
      <c r="E41">
        <v>5</v>
      </c>
      <c r="F41">
        <v>4</v>
      </c>
      <c r="G41">
        <v>9</v>
      </c>
      <c r="H41">
        <f>B41/D41*6.023E+23</f>
        <v>2.5306722689075627E+21</v>
      </c>
      <c r="I41">
        <f>E41/G41*6.023E+23</f>
        <v>3.346111111111111E+23</v>
      </c>
      <c r="J41">
        <v>87.8</v>
      </c>
      <c r="K41">
        <f>J41*365.25</f>
        <v>32068.95</v>
      </c>
      <c r="L41">
        <f>K41*24*3600</f>
        <v>2770757280</v>
      </c>
      <c r="M41">
        <f>LN(2)/L41</f>
        <v>2.5016524744453449E-10</v>
      </c>
      <c r="N41">
        <f>M41*H41</f>
        <v>633086254352.28198</v>
      </c>
      <c r="O41">
        <v>80</v>
      </c>
      <c r="P41" s="5">
        <f>O41*N41/1000000</f>
        <v>50646900.348182559</v>
      </c>
      <c r="Q41">
        <f>I41*F41/(I41*F41+H41*C41)</f>
        <v>0.84909026043524793</v>
      </c>
      <c r="R41" s="5">
        <f>Q41*P41</f>
        <v>43003789.806876376</v>
      </c>
    </row>
    <row r="44" spans="1:18" ht="18.75" x14ac:dyDescent="0.3">
      <c r="A44" s="1" t="s">
        <v>68</v>
      </c>
    </row>
    <row r="46" spans="1:18" x14ac:dyDescent="0.25">
      <c r="A46" t="s">
        <v>58</v>
      </c>
      <c r="B46" t="s">
        <v>59</v>
      </c>
      <c r="C46" t="s">
        <v>67</v>
      </c>
      <c r="D46" t="s">
        <v>65</v>
      </c>
      <c r="E46" t="s">
        <v>39</v>
      </c>
      <c r="F46" t="s">
        <v>40</v>
      </c>
      <c r="G46" t="s">
        <v>64</v>
      </c>
      <c r="H46" t="s">
        <v>63</v>
      </c>
      <c r="I46" t="s">
        <v>41</v>
      </c>
      <c r="J46" t="s">
        <v>42</v>
      </c>
      <c r="K46" t="s">
        <v>60</v>
      </c>
      <c r="L46" t="s">
        <v>62</v>
      </c>
      <c r="M46" t="s">
        <v>69</v>
      </c>
      <c r="N46" t="s">
        <v>61</v>
      </c>
    </row>
    <row r="47" spans="1:18" x14ac:dyDescent="0.25">
      <c r="A47" t="s">
        <v>66</v>
      </c>
      <c r="B47">
        <v>38</v>
      </c>
      <c r="C47" s="4">
        <v>9.9999999999999995E-7</v>
      </c>
      <c r="D47">
        <f>C47/B47*6.023E+23</f>
        <v>1.5849999999999998E+16</v>
      </c>
      <c r="E47" t="s">
        <v>29</v>
      </c>
      <c r="F47" t="s">
        <v>29</v>
      </c>
      <c r="G47" t="s">
        <v>29</v>
      </c>
      <c r="H47">
        <v>37.21</v>
      </c>
      <c r="I47">
        <f>H47*60</f>
        <v>2232.6</v>
      </c>
      <c r="J47">
        <f>LN(2)/I47</f>
        <v>3.1046635338168293E-4</v>
      </c>
      <c r="K47">
        <f>J47*D47</f>
        <v>4920891701099.6738</v>
      </c>
      <c r="L47">
        <v>1642.4</v>
      </c>
      <c r="M47">
        <v>32.5</v>
      </c>
      <c r="N47" s="5">
        <f>M47/100*K47</f>
        <v>1599289802857.394</v>
      </c>
    </row>
    <row r="48" spans="1:18" x14ac:dyDescent="0.25">
      <c r="A48" t="s">
        <v>70</v>
      </c>
      <c r="B48">
        <v>222</v>
      </c>
      <c r="C48" s="4">
        <v>1E-3</v>
      </c>
      <c r="D48">
        <f>C48/B48*6.023E+23</f>
        <v>2.713063063063063E+18</v>
      </c>
      <c r="E48" t="s">
        <v>29</v>
      </c>
      <c r="F48">
        <v>3.8239999999999998</v>
      </c>
      <c r="G48">
        <f>F48*24</f>
        <v>91.775999999999996</v>
      </c>
      <c r="H48">
        <f>G48*60</f>
        <v>5506.5599999999995</v>
      </c>
      <c r="I48">
        <f>H48*60</f>
        <v>330393.59999999998</v>
      </c>
      <c r="J48">
        <f>LN(2)/I48</f>
        <v>2.0979437269969678E-6</v>
      </c>
      <c r="K48">
        <f>J48*D48</f>
        <v>5691853634100.332</v>
      </c>
      <c r="L48">
        <v>510</v>
      </c>
      <c r="M48">
        <v>7.8E-2</v>
      </c>
      <c r="N48" s="5">
        <f>M48/100*K48</f>
        <v>4439645834.598259</v>
      </c>
    </row>
    <row r="49" spans="1:14" x14ac:dyDescent="0.25">
      <c r="A49" t="s">
        <v>71</v>
      </c>
      <c r="B49">
        <v>210</v>
      </c>
      <c r="C49">
        <v>0.1</v>
      </c>
      <c r="D49">
        <f>C49/B49*6.023E+23</f>
        <v>2.8680952380952379E+20</v>
      </c>
      <c r="E49" t="s">
        <v>29</v>
      </c>
      <c r="F49">
        <v>138.4</v>
      </c>
      <c r="G49">
        <f>F49*24</f>
        <v>3321.6000000000004</v>
      </c>
      <c r="H49">
        <f>G49*60</f>
        <v>199296.00000000003</v>
      </c>
      <c r="I49">
        <f>H49*60</f>
        <v>11957760.000000002</v>
      </c>
      <c r="J49">
        <f>LN(2)/I49</f>
        <v>5.796630644534973E-8</v>
      </c>
      <c r="K49">
        <f>J49*D49</f>
        <v>16625288748587.686</v>
      </c>
      <c r="L49">
        <v>803</v>
      </c>
      <c r="M49">
        <v>1.1999999999999999E-3</v>
      </c>
      <c r="N49" s="5">
        <f>M49/100*K49</f>
        <v>199503464.98305219</v>
      </c>
    </row>
    <row r="52" spans="1:14" ht="18.75" x14ac:dyDescent="0.3">
      <c r="A52" s="1" t="s">
        <v>72</v>
      </c>
    </row>
    <row r="54" spans="1:14" x14ac:dyDescent="0.25">
      <c r="A54" t="s">
        <v>58</v>
      </c>
      <c r="B54" t="s">
        <v>59</v>
      </c>
      <c r="C54" t="s">
        <v>73</v>
      </c>
      <c r="D54" t="s">
        <v>74</v>
      </c>
      <c r="E54" t="s">
        <v>75</v>
      </c>
      <c r="F54" t="s">
        <v>76</v>
      </c>
      <c r="G54" t="s">
        <v>77</v>
      </c>
    </row>
    <row r="55" spans="1:14" x14ac:dyDescent="0.25">
      <c r="A55" t="s">
        <v>79</v>
      </c>
      <c r="B55">
        <v>235</v>
      </c>
      <c r="C55">
        <v>3</v>
      </c>
      <c r="D55">
        <v>0</v>
      </c>
      <c r="E55">
        <f>D55*(B55+1)/B55</f>
        <v>0</v>
      </c>
      <c r="F55">
        <f>E55/C55</f>
        <v>0</v>
      </c>
      <c r="G55">
        <f>2*B55*C55/(B55+1)^2*(1+F55/2)</f>
        <v>2.5316001149095088E-2</v>
      </c>
    </row>
    <row r="56" spans="1:14" x14ac:dyDescent="0.25">
      <c r="A56" t="s">
        <v>78</v>
      </c>
      <c r="B56">
        <v>56</v>
      </c>
      <c r="C56">
        <v>2</v>
      </c>
      <c r="D56">
        <v>-1.675</v>
      </c>
      <c r="E56">
        <f>-D56*(B56+1)/B56</f>
        <v>1.7049107142857145</v>
      </c>
      <c r="F56">
        <f>-E56/C56</f>
        <v>-0.85245535714285725</v>
      </c>
      <c r="G56">
        <f>2*B56*C56/(B56+1)^2*(1+F56/2)</f>
        <v>3.9558325638658041E-2</v>
      </c>
    </row>
  </sheetData>
  <mergeCells count="2">
    <mergeCell ref="C5:E5"/>
    <mergeCell ref="F5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Tennessee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Pevey, Ronald E</dc:creator>
  <cp:lastModifiedBy>Pevey, Ronald E</cp:lastModifiedBy>
  <dcterms:created xsi:type="dcterms:W3CDTF">2019-03-07T18:33:43Z</dcterms:created>
  <dcterms:modified xsi:type="dcterms:W3CDTF">2019-03-07T21:52:55Z</dcterms:modified>
</cp:coreProperties>
</file>